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olgapopova/Desktop/Архив/IT Manager/2023/Июнь2023/Актив/"/>
    </mc:Choice>
  </mc:AlternateContent>
  <xr:revisionPtr revIDLastSave="0" documentId="8_{101BDFC5-9C9B-F847-8A8C-BCA47F06EF83}" xr6:coauthVersionLast="47" xr6:coauthVersionMax="47" xr10:uidLastSave="{00000000-0000-0000-0000-000000000000}"/>
  <bookViews>
    <workbookView xWindow="920" yWindow="500" windowWidth="23260" windowHeight="12720" xr2:uid="{00000000-000D-0000-FFFF-FFFF00000000}"/>
  </bookViews>
  <sheets>
    <sheet name="Калькулятор стоимости разработк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6" l="1"/>
  <c r="I48" i="6"/>
  <c r="R19" i="6" s="1"/>
  <c r="I29" i="6"/>
  <c r="R16" i="6"/>
  <c r="R17" i="6"/>
  <c r="R18" i="6"/>
  <c r="R20" i="6"/>
  <c r="R21" i="6"/>
  <c r="R14" i="6"/>
  <c r="E18" i="6"/>
  <c r="I51" i="6" l="1"/>
  <c r="R15" i="6" s="1"/>
  <c r="R11" i="6"/>
  <c r="R36" i="6" l="1"/>
  <c r="R35" i="6"/>
  <c r="R30" i="6"/>
  <c r="R31" i="6"/>
  <c r="R37" i="6" l="1"/>
  <c r="R41" i="6" l="1"/>
  <c r="I52" i="6"/>
  <c r="R40" i="6" l="1"/>
  <c r="R22" i="6" l="1"/>
  <c r="R23" i="6" s="1"/>
  <c r="R42" i="6" l="1"/>
  <c r="R3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Михаил Чухломин</author>
  </authors>
  <commentList>
    <comment ref="L20" authorId="0" shapeId="0" xr:uid="{BB684519-1E52-4D2A-91C2-AE3E69136A13}">
      <text>
        <r>
          <rPr>
            <sz val="9"/>
            <color indexed="81"/>
            <rFont val="Tahoma"/>
            <family val="2"/>
            <charset val="204"/>
          </rPr>
          <t xml:space="preserve">Разработка набора правил и регламентов компании, позволяющих продолжать ведение бизнеса при происшествии чрезвычайных ситуаций.
</t>
        </r>
      </text>
    </comment>
    <comment ref="Q27" authorId="0" shapeId="0" xr:uid="{3C082F40-EC87-4AB5-93DB-AFC8DE790C46}">
      <text>
        <r>
          <rPr>
            <sz val="9"/>
            <color indexed="81"/>
            <rFont val="Tahoma"/>
            <family val="2"/>
            <charset val="204"/>
          </rPr>
          <t>Был ли у вашей команды ранее опыт разработчи систем лицензирования и защиты ПО?
Укажите уровень опыта в решении подобных задач:
Обширный опыт:     укажите 1,0
Некоторый опыт:     укажите 1,25
Нет опыта:              укажите 1,5</t>
        </r>
      </text>
    </comment>
  </commentList>
</comments>
</file>

<file path=xl/sharedStrings.xml><?xml version="1.0" encoding="utf-8"?>
<sst xmlns="http://schemas.openxmlformats.org/spreadsheetml/2006/main" count="110" uniqueCount="88">
  <si>
    <t>ERP/CRM</t>
  </si>
  <si>
    <t>Калькулятор стоимости разработки системы лицензирования и защиты ПО</t>
  </si>
  <si>
    <t>Планирование проекта</t>
  </si>
  <si>
    <t>Разработка ТЗ</t>
  </si>
  <si>
    <t>Планирование UI\UX</t>
  </si>
  <si>
    <t>Ведение проекта</t>
  </si>
  <si>
    <t>Защита и лицензирование</t>
  </si>
  <si>
    <t>Каталог продуктов</t>
  </si>
  <si>
    <t>Данные о клиентах</t>
  </si>
  <si>
    <t>Данные о заказах</t>
  </si>
  <si>
    <t>Данные о лицензиях</t>
  </si>
  <si>
    <t>Данные для построения отчетов</t>
  </si>
  <si>
    <t>Администраторы и ролевой доступ</t>
  </si>
  <si>
    <t>Настройки системы</t>
  </si>
  <si>
    <t>Основной функционал системы лицензирования</t>
  </si>
  <si>
    <t>Управление лицензиями</t>
  </si>
  <si>
    <t>Отчеты и статистика</t>
  </si>
  <si>
    <t>Базовый функционал лицензий</t>
  </si>
  <si>
    <t>Оффлайн активация и обновление</t>
  </si>
  <si>
    <t>Онлайн активация и обновление</t>
  </si>
  <si>
    <t>Внутренний портал</t>
  </si>
  <si>
    <t>Пользовательские инструменты</t>
  </si>
  <si>
    <t>Защита от реверс-инжиниринга</t>
  </si>
  <si>
    <t>Ограничение по времени</t>
  </si>
  <si>
    <t>Привязка лицензии к оборудованию</t>
  </si>
  <si>
    <t>Виртуальные среды и контейнеры</t>
  </si>
  <si>
    <t>Сетевые лицензии</t>
  </si>
  <si>
    <t>Инфраструктура</t>
  </si>
  <si>
    <t>Веб-сервер</t>
  </si>
  <si>
    <t>База данных</t>
  </si>
  <si>
    <t>Резервирование</t>
  </si>
  <si>
    <t>Администрирование</t>
  </si>
  <si>
    <t>Стоимость в месяц</t>
  </si>
  <si>
    <t>Итого</t>
  </si>
  <si>
    <t>Интеграция</t>
  </si>
  <si>
    <t>Active Directory</t>
  </si>
  <si>
    <t>Веб-сайт</t>
  </si>
  <si>
    <t>Миграция данных</t>
  </si>
  <si>
    <t>Документация</t>
  </si>
  <si>
    <t>Функциональная  документация</t>
  </si>
  <si>
    <t>Техническая документация</t>
  </si>
  <si>
    <t>Функционал защиты и лицензирования</t>
  </si>
  <si>
    <t>Стоимость человеко-дня</t>
  </si>
  <si>
    <t>Итого человеко-дней на планирование:</t>
  </si>
  <si>
    <t>человеко-дней</t>
  </si>
  <si>
    <t>Количество генераторов лицензий:</t>
  </si>
  <si>
    <t>Количество платформ</t>
  </si>
  <si>
    <t>Итого человеко-дней на разработку</t>
  </si>
  <si>
    <t>Укажите опыт вашей команды</t>
  </si>
  <si>
    <t>Трудозатраты</t>
  </si>
  <si>
    <t>Итого человеко-дней</t>
  </si>
  <si>
    <t>Итого человеко-месяцев</t>
  </si>
  <si>
    <t>Опыт</t>
  </si>
  <si>
    <t>Функционал бэк-офиса</t>
  </si>
  <si>
    <t>Затраты в год на поддержку</t>
  </si>
  <si>
    <t>Поддержка бэк-офиса в год</t>
  </si>
  <si>
    <t>Поддержка защиты и лицензирования в год</t>
  </si>
  <si>
    <t>Ставка в месяц с учетом налогов и затрат компании</t>
  </si>
  <si>
    <t>Сервисы</t>
  </si>
  <si>
    <t>Итого в год</t>
  </si>
  <si>
    <t>Разработка и поддержка бэк-офиса</t>
  </si>
  <si>
    <t>Разработка и поддержка защиты и лицензирования</t>
  </si>
  <si>
    <t>Другое</t>
  </si>
  <si>
    <t>Ведение всего проекта</t>
  </si>
  <si>
    <t>Лицензирование по модулям</t>
  </si>
  <si>
    <t>Безопасное хранение данных</t>
  </si>
  <si>
    <t>Планирование непрерывности бизнеса</t>
  </si>
  <si>
    <t>Заимствование лицензий</t>
  </si>
  <si>
    <t>Настройте данные в таблице под себя для каждого из этапов, чтобы получить планируемую стоимость разработки собственного решения.</t>
  </si>
  <si>
    <t>Сбор требований</t>
  </si>
  <si>
    <t>Разработка архитектуры хранения данных</t>
  </si>
  <si>
    <t>E-mail уведомления</t>
  </si>
  <si>
    <t>Лицензии на ПО для сервера</t>
  </si>
  <si>
    <t>Стоимость человеко-дня (усредненная)</t>
  </si>
  <si>
    <t>Сбор требований и планирование</t>
  </si>
  <si>
    <t>Проектирование и разработка бэк-офиса</t>
  </si>
  <si>
    <t>Проектирование и разработка защиты и лицензирования</t>
  </si>
  <si>
    <t>Стоимость разработки</t>
  </si>
  <si>
    <t>Стоимость разработки и поддержки за 3 года</t>
  </si>
  <si>
    <t>Поддержка бэк-офиса</t>
  </si>
  <si>
    <t>Поддержка защиты и лицензирования</t>
  </si>
  <si>
    <t>Развитие бэк-офиса</t>
  </si>
  <si>
    <t>Развитие защиты и лицензирования</t>
  </si>
  <si>
    <t>Поддержка системы в год</t>
  </si>
  <si>
    <t>Итого человеко-дней на внедрение, поддержку и развитие</t>
  </si>
  <si>
    <t>Калькулятор помогает оценить трудозатраты компании на разработку собственной системы по лицензированию и защите программных продуктов.</t>
  </si>
  <si>
    <t xml:space="preserve">В таблице указаны усредненные данные на основании опыта работы с 3 000 компаний из России, разрабатывающих и продающих ПО. </t>
  </si>
  <si>
    <t>Был ли у команды ранее опыт разработки систем лицензирования и защиты?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</si>
</sst>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"/>
    <numFmt numFmtId="166" formatCode="_(&quot;$&quot;* #,##0_);_(&quot;$&quot;* \(#,##0\);_(&quot;$&quot;* &quot;-&quot;??_);_(@_)"/>
    <numFmt numFmtId="167" formatCode="#,##0\ &quot;₽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Symbol"/>
      <family val="1"/>
      <charset val="2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17AB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1">
    <xf numFmtId="0" fontId="0" fillId="0" borderId="0" xfId="0"/>
    <xf numFmtId="0" fontId="6" fillId="3" borderId="0" xfId="0" applyFont="1" applyFill="1" applyAlignment="1">
      <alignment horizontal="left" vertical="top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/>
    <xf numFmtId="0" fontId="6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7" fillId="3" borderId="0" xfId="0" applyFont="1" applyFill="1" applyAlignment="1">
      <alignment horizontal="right" vertical="top"/>
    </xf>
    <xf numFmtId="0" fontId="0" fillId="2" borderId="3" xfId="0" applyFill="1" applyBorder="1"/>
    <xf numFmtId="0" fontId="0" fillId="3" borderId="0" xfId="0" applyFill="1"/>
    <xf numFmtId="165" fontId="0" fillId="2" borderId="0" xfId="0" applyNumberFormat="1" applyFill="1"/>
    <xf numFmtId="0" fontId="0" fillId="3" borderId="2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0" xfId="0" applyFill="1"/>
    <xf numFmtId="0" fontId="6" fillId="5" borderId="2" xfId="0" applyFont="1" applyFill="1" applyBorder="1"/>
    <xf numFmtId="0" fontId="0" fillId="3" borderId="0" xfId="0" applyFill="1" applyAlignment="1">
      <alignment horizontal="right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top"/>
    </xf>
    <xf numFmtId="0" fontId="0" fillId="6" borderId="14" xfId="0" applyFill="1" applyBorder="1"/>
    <xf numFmtId="0" fontId="0" fillId="6" borderId="15" xfId="0" applyFill="1" applyBorder="1"/>
    <xf numFmtId="0" fontId="0" fillId="6" borderId="13" xfId="0" applyFill="1" applyBorder="1"/>
    <xf numFmtId="0" fontId="1" fillId="6" borderId="14" xfId="0" applyFont="1" applyFill="1" applyBorder="1"/>
    <xf numFmtId="0" fontId="5" fillId="3" borderId="0" xfId="0" applyFont="1" applyFill="1" applyAlignment="1">
      <alignment horizontal="left" vertical="top"/>
    </xf>
    <xf numFmtId="0" fontId="13" fillId="2" borderId="0" xfId="0" applyFont="1" applyFill="1"/>
    <xf numFmtId="0" fontId="1" fillId="3" borderId="2" xfId="0" applyFont="1" applyFill="1" applyBorder="1"/>
    <xf numFmtId="0" fontId="0" fillId="3" borderId="2" xfId="0" applyFill="1" applyBorder="1" applyAlignment="1">
      <alignment horizontal="right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0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right" vertical="top"/>
    </xf>
    <xf numFmtId="0" fontId="6" fillId="3" borderId="1" xfId="0" applyFont="1" applyFill="1" applyBorder="1"/>
    <xf numFmtId="0" fontId="5" fillId="3" borderId="2" xfId="0" applyFont="1" applyFill="1" applyBorder="1" applyAlignment="1">
      <alignment horizontal="right" vertical="top"/>
    </xf>
    <xf numFmtId="165" fontId="0" fillId="3" borderId="1" xfId="0" applyNumberFormat="1" applyFill="1" applyBorder="1"/>
    <xf numFmtId="0" fontId="9" fillId="3" borderId="2" xfId="0" applyFont="1" applyFill="1" applyBorder="1"/>
    <xf numFmtId="0" fontId="6" fillId="3" borderId="8" xfId="0" applyFont="1" applyFill="1" applyBorder="1" applyAlignment="1">
      <alignment horizontal="right" vertical="top"/>
    </xf>
    <xf numFmtId="0" fontId="12" fillId="3" borderId="0" xfId="0" applyFont="1" applyFill="1" applyAlignment="1">
      <alignment horizontal="center"/>
    </xf>
    <xf numFmtId="0" fontId="0" fillId="3" borderId="6" xfId="0" applyFill="1" applyBorder="1"/>
    <xf numFmtId="0" fontId="0" fillId="8" borderId="6" xfId="0" applyFill="1" applyBorder="1"/>
    <xf numFmtId="0" fontId="12" fillId="8" borderId="6" xfId="0" applyFont="1" applyFill="1" applyBorder="1"/>
    <xf numFmtId="0" fontId="0" fillId="8" borderId="7" xfId="0" applyFill="1" applyBorder="1"/>
    <xf numFmtId="0" fontId="14" fillId="8" borderId="5" xfId="0" applyFont="1" applyFill="1" applyBorder="1" applyAlignment="1">
      <alignment horizontal="left" vertical="top"/>
    </xf>
    <xf numFmtId="0" fontId="14" fillId="9" borderId="2" xfId="0" applyFont="1" applyFill="1" applyBorder="1" applyAlignment="1">
      <alignment horizontal="left" vertical="top"/>
    </xf>
    <xf numFmtId="0" fontId="2" fillId="9" borderId="1" xfId="0" applyFont="1" applyFill="1" applyBorder="1"/>
    <xf numFmtId="0" fontId="4" fillId="9" borderId="0" xfId="0" applyFont="1" applyFill="1" applyAlignment="1">
      <alignment horizontal="left" vertical="top"/>
    </xf>
    <xf numFmtId="0" fontId="2" fillId="9" borderId="0" xfId="0" applyFont="1" applyFill="1" applyAlignment="1">
      <alignment horizontal="center"/>
    </xf>
    <xf numFmtId="0" fontId="5" fillId="3" borderId="8" xfId="0" applyFont="1" applyFill="1" applyBorder="1" applyAlignment="1">
      <alignment horizontal="right" vertical="top"/>
    </xf>
    <xf numFmtId="0" fontId="5" fillId="3" borderId="9" xfId="0" applyFont="1" applyFill="1" applyBorder="1" applyAlignment="1">
      <alignment horizontal="right" vertical="top"/>
    </xf>
    <xf numFmtId="0" fontId="5" fillId="3" borderId="9" xfId="0" applyFont="1" applyFill="1" applyBorder="1"/>
    <xf numFmtId="0" fontId="6" fillId="3" borderId="10" xfId="0" applyFont="1" applyFill="1" applyBorder="1"/>
    <xf numFmtId="0" fontId="14" fillId="8" borderId="13" xfId="0" applyFont="1" applyFill="1" applyBorder="1"/>
    <xf numFmtId="0" fontId="0" fillId="8" borderId="14" xfId="0" applyFill="1" applyBorder="1"/>
    <xf numFmtId="0" fontId="12" fillId="8" borderId="14" xfId="0" applyFont="1" applyFill="1" applyBorder="1"/>
    <xf numFmtId="0" fontId="0" fillId="8" borderId="15" xfId="0" applyFill="1" applyBorder="1"/>
    <xf numFmtId="0" fontId="14" fillId="8" borderId="13" xfId="0" applyFont="1" applyFill="1" applyBorder="1" applyAlignment="1">
      <alignment horizontal="left" vertical="top"/>
    </xf>
    <xf numFmtId="0" fontId="5" fillId="8" borderId="14" xfId="0" applyFont="1" applyFill="1" applyBorder="1" applyAlignment="1">
      <alignment horizontal="left" vertical="top"/>
    </xf>
    <xf numFmtId="0" fontId="6" fillId="8" borderId="15" xfId="0" applyFont="1" applyFill="1" applyBorder="1"/>
    <xf numFmtId="0" fontId="0" fillId="7" borderId="14" xfId="0" applyFill="1" applyBorder="1"/>
    <xf numFmtId="0" fontId="12" fillId="7" borderId="14" xfId="0" applyFont="1" applyFill="1" applyBorder="1"/>
    <xf numFmtId="0" fontId="0" fillId="7" borderId="15" xfId="0" applyFill="1" applyBorder="1"/>
    <xf numFmtId="0" fontId="14" fillId="7" borderId="13" xfId="0" applyFont="1" applyFill="1" applyBorder="1"/>
    <xf numFmtId="0" fontId="14" fillId="9" borderId="13" xfId="0" applyFont="1" applyFill="1" applyBorder="1" applyAlignment="1">
      <alignment horizontal="left" vertical="top"/>
    </xf>
    <xf numFmtId="0" fontId="2" fillId="9" borderId="14" xfId="0" applyFont="1" applyFill="1" applyBorder="1"/>
    <xf numFmtId="0" fontId="15" fillId="9" borderId="14" xfId="0" applyFont="1" applyFill="1" applyBorder="1"/>
    <xf numFmtId="0" fontId="2" fillId="9" borderId="15" xfId="0" applyFont="1" applyFill="1" applyBorder="1"/>
    <xf numFmtId="0" fontId="4" fillId="9" borderId="14" xfId="0" applyFont="1" applyFill="1" applyBorder="1" applyAlignment="1">
      <alignment horizontal="left" vertical="top"/>
    </xf>
    <xf numFmtId="0" fontId="2" fillId="9" borderId="14" xfId="0" applyFont="1" applyFill="1" applyBorder="1" applyAlignment="1">
      <alignment horizontal="center"/>
    </xf>
    <xf numFmtId="0" fontId="0" fillId="2" borderId="16" xfId="0" applyFill="1" applyBorder="1"/>
    <xf numFmtId="0" fontId="2" fillId="2" borderId="0" xfId="0" applyFont="1" applyFill="1"/>
    <xf numFmtId="0" fontId="16" fillId="2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10" borderId="1" xfId="0" applyFill="1" applyBorder="1"/>
    <xf numFmtId="0" fontId="0" fillId="5" borderId="2" xfId="0" applyFill="1" applyBorder="1" applyAlignment="1">
      <alignment horizontal="left"/>
    </xf>
    <xf numFmtId="0" fontId="6" fillId="5" borderId="0" xfId="0" applyFont="1" applyFill="1"/>
    <xf numFmtId="0" fontId="1" fillId="10" borderId="2" xfId="0" applyFont="1" applyFill="1" applyBorder="1" applyAlignment="1">
      <alignment horizontal="left"/>
    </xf>
    <xf numFmtId="0" fontId="1" fillId="10" borderId="0" xfId="0" applyFont="1" applyFill="1"/>
    <xf numFmtId="0" fontId="1" fillId="10" borderId="11" xfId="0" applyFont="1" applyFill="1" applyBorder="1" applyAlignment="1">
      <alignment horizontal="left"/>
    </xf>
    <xf numFmtId="165" fontId="1" fillId="10" borderId="4" xfId="0" applyNumberFormat="1" applyFont="1" applyFill="1" applyBorder="1"/>
    <xf numFmtId="0" fontId="0" fillId="10" borderId="12" xfId="0" applyFill="1" applyBorder="1"/>
    <xf numFmtId="0" fontId="1" fillId="4" borderId="2" xfId="0" applyFont="1" applyFill="1" applyBorder="1" applyAlignment="1">
      <alignment horizontal="right"/>
    </xf>
    <xf numFmtId="166" fontId="1" fillId="4" borderId="0" xfId="0" applyNumberFormat="1" applyFont="1" applyFill="1"/>
    <xf numFmtId="0" fontId="6" fillId="4" borderId="1" xfId="0" applyFont="1" applyFill="1" applyBorder="1"/>
    <xf numFmtId="0" fontId="6" fillId="4" borderId="10" xfId="0" applyFont="1" applyFill="1" applyBorder="1"/>
    <xf numFmtId="0" fontId="0" fillId="5" borderId="2" xfId="0" applyFill="1" applyBorder="1" applyAlignment="1">
      <alignment horizontal="right"/>
    </xf>
    <xf numFmtId="0" fontId="8" fillId="5" borderId="11" xfId="0" applyFont="1" applyFill="1" applyBorder="1" applyAlignment="1">
      <alignment horizontal="right"/>
    </xf>
    <xf numFmtId="0" fontId="0" fillId="5" borderId="12" xfId="0" applyFill="1" applyBorder="1"/>
    <xf numFmtId="0" fontId="0" fillId="5" borderId="4" xfId="0" applyFill="1" applyBorder="1"/>
    <xf numFmtId="167" fontId="0" fillId="5" borderId="0" xfId="1" applyNumberFormat="1" applyFont="1" applyFill="1" applyBorder="1" applyAlignment="1">
      <alignment horizontal="right"/>
    </xf>
    <xf numFmtId="167" fontId="6" fillId="2" borderId="3" xfId="1" applyNumberFormat="1" applyFont="1" applyFill="1" applyBorder="1" applyAlignment="1" applyProtection="1">
      <alignment horizontal="right"/>
      <protection locked="0"/>
    </xf>
    <xf numFmtId="167" fontId="0" fillId="2" borderId="16" xfId="0" applyNumberFormat="1" applyFill="1" applyBorder="1"/>
    <xf numFmtId="167" fontId="3" fillId="4" borderId="0" xfId="1" applyNumberFormat="1" applyFont="1" applyFill="1" applyBorder="1"/>
    <xf numFmtId="167" fontId="0" fillId="4" borderId="0" xfId="0" applyNumberFormat="1" applyFill="1"/>
    <xf numFmtId="167" fontId="1" fillId="4" borderId="0" xfId="0" applyNumberFormat="1" applyFont="1" applyFill="1"/>
    <xf numFmtId="0" fontId="1" fillId="6" borderId="15" xfId="0" applyFont="1" applyFill="1" applyBorder="1"/>
    <xf numFmtId="3" fontId="18" fillId="6" borderId="15" xfId="0" applyNumberFormat="1" applyFont="1" applyFill="1" applyBorder="1"/>
    <xf numFmtId="167" fontId="6" fillId="4" borderId="0" xfId="0" applyNumberFormat="1" applyFont="1" applyFill="1"/>
    <xf numFmtId="167" fontId="6" fillId="4" borderId="0" xfId="1" applyNumberFormat="1" applyFont="1" applyFill="1" applyBorder="1"/>
    <xf numFmtId="0" fontId="14" fillId="11" borderId="5" xfId="0" applyFont="1" applyFill="1" applyBorder="1"/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/>
    <xf numFmtId="0" fontId="20" fillId="3" borderId="2" xfId="0" applyFont="1" applyFill="1" applyBorder="1" applyAlignment="1">
      <alignment horizontal="right" vertical="top"/>
    </xf>
    <xf numFmtId="167" fontId="0" fillId="5" borderId="0" xfId="0" applyNumberFormat="1" applyFill="1"/>
    <xf numFmtId="0" fontId="17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167" fontId="19" fillId="4" borderId="0" xfId="0" applyNumberFormat="1" applyFont="1" applyFill="1" applyAlignment="1">
      <alignment horizontal="right"/>
    </xf>
    <xf numFmtId="167" fontId="19" fillId="4" borderId="9" xfId="0" applyNumberFormat="1" applyFont="1" applyFill="1" applyBorder="1" applyAlignment="1">
      <alignment horizontal="right"/>
    </xf>
    <xf numFmtId="0" fontId="19" fillId="4" borderId="2" xfId="0" applyFont="1" applyFill="1" applyBorder="1" applyAlignment="1">
      <alignment horizontal="right"/>
    </xf>
    <xf numFmtId="0" fontId="19" fillId="4" borderId="8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left"/>
    </xf>
    <xf numFmtId="0" fontId="14" fillId="11" borderId="17" xfId="0" applyFont="1" applyFill="1" applyBorder="1" applyAlignment="1">
      <alignment horizontal="left"/>
    </xf>
    <xf numFmtId="0" fontId="14" fillId="11" borderId="18" xfId="0" applyFont="1" applyFill="1" applyBorder="1" applyAlignment="1">
      <alignment horizontal="left"/>
    </xf>
    <xf numFmtId="0" fontId="14" fillId="11" borderId="19" xfId="0" applyFont="1" applyFill="1" applyBorder="1" applyAlignment="1">
      <alignment horizontal="left"/>
    </xf>
    <xf numFmtId="0" fontId="14" fillId="11" borderId="5" xfId="0" applyFont="1" applyFill="1" applyBorder="1" applyAlignment="1">
      <alignment horizontal="left"/>
    </xf>
    <xf numFmtId="0" fontId="14" fillId="11" borderId="6" xfId="0" applyFont="1" applyFill="1" applyBorder="1" applyAlignment="1">
      <alignment horizontal="left"/>
    </xf>
    <xf numFmtId="0" fontId="14" fillId="11" borderId="7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14" xfId="0" applyFont="1" applyFill="1" applyBorder="1" applyAlignment="1">
      <alignment horizontal="left"/>
    </xf>
    <xf numFmtId="0" fontId="14" fillId="11" borderId="15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0" xfId="0" applyFont="1" applyFill="1" applyAlignment="1">
      <alignment horizontal="left"/>
    </xf>
    <xf numFmtId="0" fontId="14" fillId="11" borderId="1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800080"/>
      <color rgb="FF317ABD"/>
      <color rgb="FF8EBAE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152400</xdr:rowOff>
    </xdr:from>
    <xdr:to>
      <xdr:col>5</xdr:col>
      <xdr:colOff>136990</xdr:colOff>
      <xdr:row>7</xdr:row>
      <xdr:rowOff>0</xdr:rowOff>
    </xdr:to>
    <xdr:sp macro="" textlink="">
      <xdr:nvSpPr>
        <xdr:cNvPr id="2" name="Pentag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304" y="1128445"/>
          <a:ext cx="2885326" cy="643847"/>
        </a:xfrm>
        <a:prstGeom prst="homePlate">
          <a:avLst/>
        </a:prstGeom>
        <a:solidFill>
          <a:srgbClr val="8EBAE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800" b="1"/>
            <a:t>Планирование</a:t>
          </a:r>
        </a:p>
      </xdr:txBody>
    </xdr:sp>
    <xdr:clientData/>
  </xdr:twoCellAnchor>
  <xdr:twoCellAnchor>
    <xdr:from>
      <xdr:col>6</xdr:col>
      <xdr:colOff>28576</xdr:colOff>
      <xdr:row>4</xdr:row>
      <xdr:rowOff>123826</xdr:rowOff>
    </xdr:from>
    <xdr:to>
      <xdr:col>10</xdr:col>
      <xdr:colOff>123826</xdr:colOff>
      <xdr:row>7</xdr:row>
      <xdr:rowOff>0</xdr:rowOff>
    </xdr:to>
    <xdr:sp macro="" textlink="">
      <xdr:nvSpPr>
        <xdr:cNvPr id="3" name="Pentag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48051" y="647701"/>
          <a:ext cx="3733800" cy="710549"/>
        </a:xfrm>
        <a:prstGeom prst="homePlate">
          <a:avLst/>
        </a:prstGeom>
        <a:solidFill>
          <a:srgbClr val="317AB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800" b="1"/>
            <a:t>Разработка</a:t>
          </a:r>
          <a:endParaRPr lang="en-US" sz="1800" b="1"/>
        </a:p>
      </xdr:txBody>
    </xdr:sp>
    <xdr:clientData/>
  </xdr:twoCellAnchor>
  <xdr:twoCellAnchor>
    <xdr:from>
      <xdr:col>11</xdr:col>
      <xdr:colOff>0</xdr:colOff>
      <xdr:row>4</xdr:row>
      <xdr:rowOff>114299</xdr:rowOff>
    </xdr:from>
    <xdr:to>
      <xdr:col>15</xdr:col>
      <xdr:colOff>145551</xdr:colOff>
      <xdr:row>7</xdr:row>
      <xdr:rowOff>0</xdr:rowOff>
    </xdr:to>
    <xdr:sp macro="" textlink="">
      <xdr:nvSpPr>
        <xdr:cNvPr id="4" name="Pentag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5326" y="1090344"/>
          <a:ext cx="4024045" cy="681948"/>
        </a:xfrm>
        <a:prstGeom prst="homePlate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800" b="1"/>
            <a:t>Внедрение и поддержка</a:t>
          </a:r>
          <a:endParaRPr lang="en-US" sz="1800" b="1"/>
        </a:p>
      </xdr:txBody>
    </xdr:sp>
    <xdr:clientData/>
  </xdr:twoCellAnchor>
  <xdr:twoCellAnchor>
    <xdr:from>
      <xdr:col>15</xdr:col>
      <xdr:colOff>228492</xdr:colOff>
      <xdr:row>4</xdr:row>
      <xdr:rowOff>119973</xdr:rowOff>
    </xdr:from>
    <xdr:to>
      <xdr:col>19</xdr:col>
      <xdr:colOff>0</xdr:colOff>
      <xdr:row>7</xdr:row>
      <xdr:rowOff>34247</xdr:rowOff>
    </xdr:to>
    <xdr:sp macro="" textlink="">
      <xdr:nvSpPr>
        <xdr:cNvPr id="5" name="Pentag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802312" y="1096018"/>
          <a:ext cx="4763036" cy="710521"/>
        </a:xfrm>
        <a:prstGeom prst="homePlate">
          <a:avLst>
            <a:gd name="adj" fmla="val 0"/>
          </a:avLst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800" b="1"/>
            <a:t>Результаты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B1:T52"/>
  <sheetViews>
    <sheetView tabSelected="1" zoomScale="89" zoomScaleNormal="89" workbookViewId="0">
      <selection activeCell="I13" sqref="I13"/>
    </sheetView>
  </sheetViews>
  <sheetFormatPr baseColWidth="10" defaultColWidth="9.1640625" defaultRowHeight="15" x14ac:dyDescent="0.2"/>
  <cols>
    <col min="1" max="1" width="1.6640625" style="4" customWidth="1"/>
    <col min="2" max="2" width="24.83203125" style="4" customWidth="1"/>
    <col min="3" max="3" width="3.33203125" style="4" customWidth="1"/>
    <col min="4" max="4" width="6.6640625" style="4" customWidth="1"/>
    <col min="5" max="5" width="5.1640625" style="4" customWidth="1"/>
    <col min="6" max="6" width="3" style="4" customWidth="1"/>
    <col min="7" max="7" width="32.83203125" style="4" customWidth="1"/>
    <col min="8" max="8" width="4.1640625" style="4" customWidth="1"/>
    <col min="9" max="9" width="7.6640625" style="4" customWidth="1"/>
    <col min="10" max="10" width="5.1640625" style="4" customWidth="1"/>
    <col min="11" max="11" width="3.1640625" style="4" customWidth="1"/>
    <col min="12" max="12" width="35.1640625" style="4" customWidth="1"/>
    <col min="13" max="13" width="3" style="4" customWidth="1"/>
    <col min="14" max="14" width="14" style="4" customWidth="1"/>
    <col min="15" max="15" width="4.5" style="4" customWidth="1"/>
    <col min="16" max="16" width="3.33203125" style="4" customWidth="1"/>
    <col min="17" max="17" width="46.1640625" style="4" customWidth="1"/>
    <col min="18" max="18" width="19" style="4" customWidth="1"/>
    <col min="19" max="19" width="4.33203125" style="4" customWidth="1"/>
    <col min="20" max="16384" width="9.1640625" style="4"/>
  </cols>
  <sheetData>
    <row r="1" spans="2:19" ht="30" customHeight="1" x14ac:dyDescent="0.3">
      <c r="B1" s="107" t="s">
        <v>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Q1" s="25"/>
    </row>
    <row r="2" spans="2:19" s="71" customFormat="1" ht="15.5" customHeight="1" x14ac:dyDescent="0.2">
      <c r="B2" s="106" t="s">
        <v>85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2:19" s="71" customFormat="1" ht="15.5" customHeight="1" x14ac:dyDescent="0.2">
      <c r="B3" s="106" t="s">
        <v>86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2:19" s="71" customFormat="1" ht="15.5" customHeight="1" x14ac:dyDescent="0.2">
      <c r="B4" s="106" t="s">
        <v>68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2:19" ht="21" x14ac:dyDescent="0.25">
      <c r="Q5" s="25"/>
    </row>
    <row r="6" spans="2:19" ht="21" x14ac:dyDescent="0.25">
      <c r="Q6" s="25"/>
    </row>
    <row r="7" spans="2:19" ht="21" x14ac:dyDescent="0.25">
      <c r="Q7" s="25"/>
    </row>
    <row r="8" spans="2:19" ht="11.25" customHeight="1" x14ac:dyDescent="0.25">
      <c r="Q8" s="25"/>
    </row>
    <row r="9" spans="2:19" ht="16" x14ac:dyDescent="0.2">
      <c r="B9" s="62" t="s">
        <v>2</v>
      </c>
      <c r="C9" s="59"/>
      <c r="D9" s="60"/>
      <c r="E9" s="61"/>
      <c r="G9" s="43" t="s">
        <v>70</v>
      </c>
      <c r="H9" s="40"/>
      <c r="I9" s="41"/>
      <c r="J9" s="42"/>
      <c r="L9" s="63" t="s">
        <v>27</v>
      </c>
      <c r="M9" s="67"/>
      <c r="N9" s="68"/>
      <c r="O9" s="66"/>
      <c r="Q9" s="101" t="s">
        <v>73</v>
      </c>
      <c r="R9" s="102"/>
      <c r="S9" s="103"/>
    </row>
    <row r="10" spans="2:19" ht="16" x14ac:dyDescent="0.2">
      <c r="B10" s="26"/>
      <c r="C10" s="129" t="s">
        <v>44</v>
      </c>
      <c r="D10" s="129"/>
      <c r="E10" s="130"/>
      <c r="G10" s="31"/>
      <c r="H10" s="9"/>
      <c r="I10" s="38" t="s">
        <v>44</v>
      </c>
      <c r="J10" s="12"/>
      <c r="L10" s="11"/>
      <c r="M10" s="9"/>
      <c r="N10" s="38" t="s">
        <v>32</v>
      </c>
      <c r="O10" s="12"/>
      <c r="Q10" s="16" t="s">
        <v>57</v>
      </c>
      <c r="R10" s="92">
        <v>250000</v>
      </c>
      <c r="S10" s="73"/>
    </row>
    <row r="11" spans="2:19" x14ac:dyDescent="0.2">
      <c r="B11" s="27" t="s">
        <v>69</v>
      </c>
      <c r="C11" s="17"/>
      <c r="D11" s="8">
        <v>5</v>
      </c>
      <c r="E11" s="12"/>
      <c r="F11" s="3"/>
      <c r="G11" s="32" t="s">
        <v>7</v>
      </c>
      <c r="H11" s="5"/>
      <c r="I11" s="18">
        <v>3</v>
      </c>
      <c r="J11" s="12"/>
      <c r="L11" s="32" t="s">
        <v>28</v>
      </c>
      <c r="M11" s="5"/>
      <c r="N11" s="2"/>
      <c r="O11" s="12"/>
      <c r="Q11" s="76" t="s">
        <v>42</v>
      </c>
      <c r="R11" s="91">
        <f>R10/22</f>
        <v>11363.636363636364</v>
      </c>
      <c r="S11" s="73"/>
    </row>
    <row r="12" spans="2:19" x14ac:dyDescent="0.2">
      <c r="B12" s="27" t="s">
        <v>3</v>
      </c>
      <c r="C12" s="17"/>
      <c r="D12" s="8">
        <v>3</v>
      </c>
      <c r="E12" s="12"/>
      <c r="G12" s="27" t="s">
        <v>8</v>
      </c>
      <c r="H12" s="9"/>
      <c r="I12" s="8">
        <v>1</v>
      </c>
      <c r="J12" s="12"/>
      <c r="L12" s="32" t="s">
        <v>29</v>
      </c>
      <c r="M12" s="5"/>
      <c r="N12" s="2"/>
      <c r="O12" s="12"/>
      <c r="Q12" s="74"/>
      <c r="R12" s="72"/>
      <c r="S12" s="73"/>
    </row>
    <row r="13" spans="2:19" ht="16" x14ac:dyDescent="0.2">
      <c r="B13" s="27" t="s">
        <v>4</v>
      </c>
      <c r="C13" s="17"/>
      <c r="D13" s="8">
        <v>3</v>
      </c>
      <c r="E13" s="12"/>
      <c r="G13" s="32" t="s">
        <v>9</v>
      </c>
      <c r="H13" s="5"/>
      <c r="I13" s="18">
        <v>1</v>
      </c>
      <c r="J13" s="33"/>
      <c r="K13" s="3"/>
      <c r="L13" s="32" t="s">
        <v>30</v>
      </c>
      <c r="M13" s="5"/>
      <c r="N13" s="2"/>
      <c r="O13" s="12"/>
      <c r="Q13" s="120" t="s">
        <v>49</v>
      </c>
      <c r="R13" s="121"/>
      <c r="S13" s="122"/>
    </row>
    <row r="14" spans="2:19" x14ac:dyDescent="0.2">
      <c r="B14" s="27" t="s">
        <v>63</v>
      </c>
      <c r="C14" s="9"/>
      <c r="D14" s="8">
        <v>15</v>
      </c>
      <c r="E14" s="12"/>
      <c r="G14" s="32" t="s">
        <v>10</v>
      </c>
      <c r="H14" s="5"/>
      <c r="I14" s="18">
        <v>1</v>
      </c>
      <c r="J14" s="33"/>
      <c r="K14" s="3"/>
      <c r="L14" s="32" t="s">
        <v>31</v>
      </c>
      <c r="M14" s="5"/>
      <c r="N14" s="2"/>
      <c r="O14" s="12"/>
      <c r="Q14" s="74" t="s">
        <v>74</v>
      </c>
      <c r="R14" s="72">
        <f>SUM(D11:D13)+D15</f>
        <v>11</v>
      </c>
      <c r="S14" s="73"/>
    </row>
    <row r="15" spans="2:19" x14ac:dyDescent="0.2">
      <c r="B15" s="27" t="s">
        <v>62</v>
      </c>
      <c r="C15" s="17"/>
      <c r="D15" s="8">
        <v>0</v>
      </c>
      <c r="E15" s="12"/>
      <c r="G15" s="32" t="s">
        <v>11</v>
      </c>
      <c r="H15" s="5"/>
      <c r="I15" s="18">
        <v>1</v>
      </c>
      <c r="J15" s="33"/>
      <c r="K15" s="3"/>
      <c r="L15" s="32" t="s">
        <v>72</v>
      </c>
      <c r="M15" s="5"/>
      <c r="N15" s="2"/>
      <c r="O15" s="12"/>
      <c r="Q15" s="74" t="s">
        <v>75</v>
      </c>
      <c r="R15" s="105">
        <f>I51-R19</f>
        <v>64</v>
      </c>
      <c r="S15" s="73"/>
    </row>
    <row r="16" spans="2:19" x14ac:dyDescent="0.2">
      <c r="B16" s="28"/>
      <c r="C16" s="29"/>
      <c r="D16" s="29"/>
      <c r="E16" s="30"/>
      <c r="G16" s="32" t="s">
        <v>12</v>
      </c>
      <c r="H16" s="5"/>
      <c r="I16" s="18">
        <v>1</v>
      </c>
      <c r="J16" s="33"/>
      <c r="K16" s="3"/>
      <c r="L16" s="104" t="s">
        <v>33</v>
      </c>
      <c r="M16" s="6"/>
      <c r="N16" s="93">
        <v>7500</v>
      </c>
      <c r="O16" s="12"/>
      <c r="Q16" s="74" t="s">
        <v>66</v>
      </c>
      <c r="R16" s="77">
        <f>N20</f>
        <v>3</v>
      </c>
      <c r="S16" s="73"/>
    </row>
    <row r="17" spans="2:20" x14ac:dyDescent="0.2">
      <c r="G17" s="32" t="s">
        <v>13</v>
      </c>
      <c r="H17" s="5"/>
      <c r="I17" s="18">
        <v>1</v>
      </c>
      <c r="J17" s="33"/>
      <c r="K17" s="3"/>
      <c r="L17" s="34"/>
      <c r="M17" s="6"/>
      <c r="N17" s="39"/>
      <c r="O17" s="12"/>
      <c r="Q17" s="74" t="s">
        <v>34</v>
      </c>
      <c r="R17" s="77">
        <f>N24+N25+N26+N27</f>
        <v>9</v>
      </c>
      <c r="S17" s="73"/>
    </row>
    <row r="18" spans="2:20" ht="16" x14ac:dyDescent="0.2">
      <c r="B18" s="108" t="s">
        <v>43</v>
      </c>
      <c r="C18" s="109"/>
      <c r="D18" s="109"/>
      <c r="E18" s="97">
        <f>SUM(D11:D15)</f>
        <v>26</v>
      </c>
      <c r="G18" s="32" t="s">
        <v>62</v>
      </c>
      <c r="H18" s="5"/>
      <c r="I18" s="18">
        <v>0</v>
      </c>
      <c r="J18" s="33"/>
      <c r="L18" s="63" t="s">
        <v>66</v>
      </c>
      <c r="M18" s="67"/>
      <c r="N18" s="68"/>
      <c r="O18" s="66"/>
      <c r="Q18" s="74" t="s">
        <v>37</v>
      </c>
      <c r="R18" s="77">
        <f>N31</f>
        <v>3</v>
      </c>
      <c r="S18" s="73"/>
    </row>
    <row r="19" spans="2:20" ht="16" x14ac:dyDescent="0.2">
      <c r="G19" s="48"/>
      <c r="H19" s="49"/>
      <c r="I19" s="50"/>
      <c r="J19" s="51"/>
      <c r="K19" s="3"/>
      <c r="L19" s="31"/>
      <c r="M19" s="9"/>
      <c r="N19" s="38" t="s">
        <v>44</v>
      </c>
      <c r="O19" s="12"/>
      <c r="Q19" s="74" t="s">
        <v>76</v>
      </c>
      <c r="R19" s="72">
        <f>SUM(I39:I48)</f>
        <v>59</v>
      </c>
      <c r="S19" s="73"/>
    </row>
    <row r="20" spans="2:20" ht="16" x14ac:dyDescent="0.2">
      <c r="G20" s="56" t="s">
        <v>14</v>
      </c>
      <c r="H20" s="57"/>
      <c r="I20" s="54"/>
      <c r="J20" s="58"/>
      <c r="K20" s="3"/>
      <c r="L20" s="32" t="s">
        <v>66</v>
      </c>
      <c r="M20" s="5"/>
      <c r="N20" s="18">
        <v>3</v>
      </c>
      <c r="O20" s="12"/>
      <c r="Q20" s="74" t="s">
        <v>38</v>
      </c>
      <c r="R20" s="72">
        <f>SUM(N35:N36)</f>
        <v>5</v>
      </c>
      <c r="S20" s="73"/>
    </row>
    <row r="21" spans="2:20" ht="16" x14ac:dyDescent="0.2">
      <c r="G21" s="31"/>
      <c r="H21" s="24"/>
      <c r="I21" s="38" t="s">
        <v>44</v>
      </c>
      <c r="J21" s="33"/>
      <c r="L21" s="27"/>
      <c r="M21" s="9"/>
      <c r="N21" s="39"/>
      <c r="O21" s="33"/>
      <c r="Q21" s="74" t="s">
        <v>5</v>
      </c>
      <c r="R21" s="72">
        <f>'Калькулятор стоимости разработк'!D14</f>
        <v>15</v>
      </c>
      <c r="S21" s="73"/>
    </row>
    <row r="22" spans="2:20" ht="16" x14ac:dyDescent="0.2">
      <c r="G22" s="32" t="s">
        <v>17</v>
      </c>
      <c r="H22" s="7"/>
      <c r="I22" s="18">
        <v>10</v>
      </c>
      <c r="J22" s="12"/>
      <c r="L22" s="63" t="s">
        <v>34</v>
      </c>
      <c r="M22" s="64"/>
      <c r="N22" s="65"/>
      <c r="O22" s="66"/>
      <c r="Q22" s="78" t="s">
        <v>50</v>
      </c>
      <c r="R22" s="79">
        <f>SUM(R14:R21)</f>
        <v>169</v>
      </c>
      <c r="S22" s="75"/>
      <c r="T22" s="70">
        <v>1</v>
      </c>
    </row>
    <row r="23" spans="2:20" ht="17" thickBot="1" x14ac:dyDescent="0.25">
      <c r="G23" s="32" t="s">
        <v>15</v>
      </c>
      <c r="H23" s="5"/>
      <c r="I23" s="18">
        <v>7</v>
      </c>
      <c r="J23" s="12"/>
      <c r="L23" s="31"/>
      <c r="M23" s="9"/>
      <c r="N23" s="38" t="s">
        <v>44</v>
      </c>
      <c r="O23" s="12"/>
      <c r="Q23" s="80" t="s">
        <v>51</v>
      </c>
      <c r="R23" s="81">
        <f>R22/22</f>
        <v>7.6818181818181817</v>
      </c>
      <c r="S23" s="82"/>
      <c r="T23" s="70">
        <v>1.25</v>
      </c>
    </row>
    <row r="24" spans="2:20" ht="17" thickTop="1" x14ac:dyDescent="0.2">
      <c r="G24" s="32" t="s">
        <v>19</v>
      </c>
      <c r="H24" s="5"/>
      <c r="I24" s="18">
        <v>3</v>
      </c>
      <c r="J24" s="12"/>
      <c r="K24" s="10"/>
      <c r="L24" s="32" t="s">
        <v>0</v>
      </c>
      <c r="M24" s="5"/>
      <c r="N24" s="18">
        <v>5</v>
      </c>
      <c r="O24" s="12"/>
      <c r="Q24" s="117" t="s">
        <v>52</v>
      </c>
      <c r="R24" s="118"/>
      <c r="S24" s="119"/>
      <c r="T24" s="70">
        <v>1.5</v>
      </c>
    </row>
    <row r="25" spans="2:20" x14ac:dyDescent="0.2">
      <c r="G25" s="32" t="s">
        <v>18</v>
      </c>
      <c r="H25" s="5"/>
      <c r="I25" s="18">
        <v>3</v>
      </c>
      <c r="J25" s="35"/>
      <c r="K25" s="10"/>
      <c r="L25" s="27" t="s">
        <v>35</v>
      </c>
      <c r="M25" s="9"/>
      <c r="N25" s="69">
        <v>1</v>
      </c>
      <c r="O25" s="33"/>
      <c r="Q25" s="114" t="s">
        <v>87</v>
      </c>
      <c r="R25" s="115"/>
      <c r="S25" s="116"/>
    </row>
    <row r="26" spans="2:20" x14ac:dyDescent="0.2">
      <c r="G26" s="32" t="s">
        <v>71</v>
      </c>
      <c r="H26" s="5"/>
      <c r="I26" s="18">
        <v>2</v>
      </c>
      <c r="J26" s="35"/>
      <c r="L26" s="27" t="s">
        <v>36</v>
      </c>
      <c r="M26" s="9"/>
      <c r="N26" s="69">
        <v>3</v>
      </c>
      <c r="O26" s="33"/>
      <c r="Q26" s="74"/>
      <c r="R26" s="72"/>
      <c r="S26" s="73"/>
    </row>
    <row r="27" spans="2:20" x14ac:dyDescent="0.2">
      <c r="G27" s="32" t="s">
        <v>16</v>
      </c>
      <c r="H27" s="5"/>
      <c r="I27" s="18">
        <v>5</v>
      </c>
      <c r="J27" s="12"/>
      <c r="L27" s="27" t="s">
        <v>62</v>
      </c>
      <c r="M27" s="9"/>
      <c r="N27" s="69">
        <v>0</v>
      </c>
      <c r="O27" s="33"/>
      <c r="Q27" s="87" t="s">
        <v>48</v>
      </c>
      <c r="R27" s="8">
        <v>1.25</v>
      </c>
      <c r="S27" s="73"/>
    </row>
    <row r="28" spans="2:20" ht="16" thickBot="1" x14ac:dyDescent="0.25">
      <c r="G28" s="32" t="s">
        <v>62</v>
      </c>
      <c r="H28" s="5"/>
      <c r="I28" s="18">
        <v>0</v>
      </c>
      <c r="J28" s="12"/>
      <c r="L28" s="27"/>
      <c r="M28" s="9"/>
      <c r="N28" s="39"/>
      <c r="O28" s="33"/>
      <c r="Q28" s="88"/>
      <c r="R28" s="90"/>
      <c r="S28" s="89"/>
    </row>
    <row r="29" spans="2:20" ht="17" thickTop="1" x14ac:dyDescent="0.2">
      <c r="G29" s="32" t="s">
        <v>45</v>
      </c>
      <c r="H29" s="19">
        <v>1</v>
      </c>
      <c r="I29" s="2">
        <f>5*H29</f>
        <v>5</v>
      </c>
      <c r="J29" s="12"/>
      <c r="L29" s="63" t="s">
        <v>37</v>
      </c>
      <c r="M29" s="64"/>
      <c r="N29" s="65"/>
      <c r="O29" s="66"/>
      <c r="Q29" s="117" t="s">
        <v>77</v>
      </c>
      <c r="R29" s="118"/>
      <c r="S29" s="119"/>
    </row>
    <row r="30" spans="2:20" ht="16" x14ac:dyDescent="0.2">
      <c r="G30" s="32"/>
      <c r="H30" s="5"/>
      <c r="I30" s="2"/>
      <c r="J30" s="12"/>
      <c r="L30" s="31"/>
      <c r="M30" s="9"/>
      <c r="N30" s="38" t="s">
        <v>44</v>
      </c>
      <c r="O30" s="12"/>
      <c r="Q30" s="14" t="s">
        <v>53</v>
      </c>
      <c r="R30" s="94">
        <f>((R14+R15+R16+R17+R18+R20+R21)*R11*R27)</f>
        <v>1562500</v>
      </c>
      <c r="S30" s="13"/>
    </row>
    <row r="31" spans="2:20" ht="16" x14ac:dyDescent="0.2">
      <c r="G31" s="56" t="s">
        <v>58</v>
      </c>
      <c r="H31" s="53"/>
      <c r="I31" s="54"/>
      <c r="J31" s="55"/>
      <c r="L31" s="32" t="s">
        <v>37</v>
      </c>
      <c r="M31" s="5"/>
      <c r="N31" s="18">
        <v>3</v>
      </c>
      <c r="O31" s="12"/>
      <c r="Q31" s="14" t="s">
        <v>41</v>
      </c>
      <c r="R31" s="95">
        <f>R19*R11*R27</f>
        <v>838068.18181818188</v>
      </c>
      <c r="S31" s="13"/>
    </row>
    <row r="32" spans="2:20" ht="16" x14ac:dyDescent="0.2">
      <c r="G32" s="31"/>
      <c r="H32" s="9"/>
      <c r="I32" s="38" t="s">
        <v>44</v>
      </c>
      <c r="J32" s="12"/>
      <c r="L32" s="27"/>
      <c r="M32" s="9"/>
      <c r="N32" s="39"/>
      <c r="O32" s="33"/>
      <c r="Q32" s="83" t="s">
        <v>33</v>
      </c>
      <c r="R32" s="96">
        <f>SUM(R30:R31)</f>
        <v>2400568.1818181816</v>
      </c>
      <c r="S32" s="13"/>
    </row>
    <row r="33" spans="7:19" ht="16" x14ac:dyDescent="0.2">
      <c r="G33" s="32" t="s">
        <v>20</v>
      </c>
      <c r="H33" s="5"/>
      <c r="I33" s="18">
        <v>10</v>
      </c>
      <c r="J33" s="12"/>
      <c r="L33" s="63" t="s">
        <v>38</v>
      </c>
      <c r="M33" s="64"/>
      <c r="N33" s="65"/>
      <c r="O33" s="66"/>
      <c r="Q33" s="14"/>
      <c r="R33" s="84"/>
      <c r="S33" s="13"/>
    </row>
    <row r="34" spans="7:19" ht="16" x14ac:dyDescent="0.2">
      <c r="G34" s="32" t="s">
        <v>21</v>
      </c>
      <c r="H34" s="5"/>
      <c r="I34" s="18">
        <v>10</v>
      </c>
      <c r="J34" s="12"/>
      <c r="L34" s="31"/>
      <c r="M34" s="9"/>
      <c r="N34" s="38" t="s">
        <v>44</v>
      </c>
      <c r="O34" s="12"/>
      <c r="Q34" s="126" t="s">
        <v>54</v>
      </c>
      <c r="R34" s="127"/>
      <c r="S34" s="128"/>
    </row>
    <row r="35" spans="7:19" x14ac:dyDescent="0.2">
      <c r="G35" s="32" t="s">
        <v>62</v>
      </c>
      <c r="H35" s="5"/>
      <c r="I35" s="18">
        <v>0</v>
      </c>
      <c r="J35" s="12"/>
      <c r="L35" s="27" t="s">
        <v>39</v>
      </c>
      <c r="M35" s="9"/>
      <c r="N35" s="8">
        <v>2</v>
      </c>
      <c r="O35" s="12"/>
      <c r="Q35" s="14" t="s">
        <v>55</v>
      </c>
      <c r="R35" s="95">
        <f>(N40+N42*R11)+(12*N16)</f>
        <v>374100.90909090912</v>
      </c>
      <c r="S35" s="13"/>
    </row>
    <row r="36" spans="7:19" x14ac:dyDescent="0.2">
      <c r="G36" s="28"/>
      <c r="H36" s="29"/>
      <c r="I36" s="29"/>
      <c r="J36" s="30"/>
      <c r="L36" s="27" t="s">
        <v>40</v>
      </c>
      <c r="M36" s="9"/>
      <c r="N36" s="8">
        <v>3</v>
      </c>
      <c r="O36" s="12"/>
      <c r="Q36" s="14" t="s">
        <v>56</v>
      </c>
      <c r="R36" s="95">
        <f>(N41+N43)*R11</f>
        <v>454545.45454545459</v>
      </c>
      <c r="S36" s="13"/>
    </row>
    <row r="37" spans="7:19" ht="16" x14ac:dyDescent="0.2">
      <c r="G37" s="52" t="s">
        <v>6</v>
      </c>
      <c r="H37" s="53"/>
      <c r="I37" s="54"/>
      <c r="J37" s="55"/>
      <c r="L37" s="11"/>
      <c r="M37" s="9"/>
      <c r="N37" s="9"/>
      <c r="O37" s="12"/>
      <c r="Q37" s="83" t="s">
        <v>59</v>
      </c>
      <c r="R37" s="96">
        <f>SUM(R35:R36)</f>
        <v>828646.36363636376</v>
      </c>
      <c r="S37" s="13"/>
    </row>
    <row r="38" spans="7:19" ht="16" x14ac:dyDescent="0.2">
      <c r="G38" s="36"/>
      <c r="H38" s="9"/>
      <c r="I38" s="38" t="s">
        <v>44</v>
      </c>
      <c r="J38" s="12"/>
      <c r="L38" s="44" t="s">
        <v>83</v>
      </c>
      <c r="M38" s="46"/>
      <c r="N38" s="47"/>
      <c r="O38" s="45"/>
      <c r="Q38" s="14"/>
      <c r="R38" s="15"/>
      <c r="S38" s="13"/>
    </row>
    <row r="39" spans="7:19" ht="16" x14ac:dyDescent="0.2">
      <c r="G39" s="27" t="s">
        <v>22</v>
      </c>
      <c r="H39" s="9"/>
      <c r="I39" s="8">
        <v>10</v>
      </c>
      <c r="J39" s="12"/>
      <c r="L39" s="11"/>
      <c r="M39" s="9"/>
      <c r="N39" s="38" t="s">
        <v>44</v>
      </c>
      <c r="O39" s="12"/>
      <c r="Q39" s="123" t="s">
        <v>78</v>
      </c>
      <c r="R39" s="124"/>
      <c r="S39" s="125"/>
    </row>
    <row r="40" spans="7:19" x14ac:dyDescent="0.2">
      <c r="G40" s="32" t="s">
        <v>64</v>
      </c>
      <c r="H40" s="1"/>
      <c r="I40" s="18">
        <v>3</v>
      </c>
      <c r="J40" s="12"/>
      <c r="L40" s="32" t="s">
        <v>79</v>
      </c>
      <c r="M40" s="5"/>
      <c r="N40" s="18">
        <v>10</v>
      </c>
      <c r="O40" s="12"/>
      <c r="Q40" s="14" t="s">
        <v>60</v>
      </c>
      <c r="R40" s="99">
        <f>R30+(3*R35)</f>
        <v>2684802.7272727275</v>
      </c>
      <c r="S40" s="85"/>
    </row>
    <row r="41" spans="7:19" ht="14.5" customHeight="1" x14ac:dyDescent="0.2">
      <c r="G41" s="32" t="s">
        <v>23</v>
      </c>
      <c r="H41" s="1"/>
      <c r="I41" s="18">
        <v>3</v>
      </c>
      <c r="J41" s="12"/>
      <c r="L41" s="27" t="s">
        <v>80</v>
      </c>
      <c r="M41" s="9"/>
      <c r="N41" s="18">
        <v>20</v>
      </c>
      <c r="O41" s="12"/>
      <c r="Q41" s="14" t="s">
        <v>61</v>
      </c>
      <c r="R41" s="100">
        <f>R31+(3*R36)</f>
        <v>2201704.5454545459</v>
      </c>
      <c r="S41" s="85"/>
    </row>
    <row r="42" spans="7:19" x14ac:dyDescent="0.2">
      <c r="G42" s="32" t="s">
        <v>24</v>
      </c>
      <c r="H42" s="1"/>
      <c r="I42" s="18">
        <v>5</v>
      </c>
      <c r="J42" s="12"/>
      <c r="L42" s="32" t="s">
        <v>81</v>
      </c>
      <c r="M42" s="5"/>
      <c r="N42" s="18">
        <v>25</v>
      </c>
      <c r="O42" s="12"/>
      <c r="Q42" s="112" t="s">
        <v>33</v>
      </c>
      <c r="R42" s="110">
        <f>SUM(R40:R41)</f>
        <v>4886507.2727272734</v>
      </c>
      <c r="S42" s="85"/>
    </row>
    <row r="43" spans="7:19" x14ac:dyDescent="0.2">
      <c r="G43" s="32" t="s">
        <v>25</v>
      </c>
      <c r="H43" s="1"/>
      <c r="I43" s="18">
        <v>5</v>
      </c>
      <c r="J43" s="12"/>
      <c r="L43" s="27" t="s">
        <v>82</v>
      </c>
      <c r="M43" s="9"/>
      <c r="N43" s="18">
        <v>20</v>
      </c>
      <c r="O43" s="12"/>
      <c r="Q43" s="113"/>
      <c r="R43" s="111"/>
      <c r="S43" s="86"/>
    </row>
    <row r="44" spans="7:19" x14ac:dyDescent="0.2">
      <c r="G44" s="32" t="s">
        <v>26</v>
      </c>
      <c r="H44" s="1"/>
      <c r="I44" s="18">
        <v>10</v>
      </c>
      <c r="J44" s="12"/>
      <c r="L44" s="37"/>
      <c r="M44" s="29"/>
      <c r="N44" s="29"/>
      <c r="O44" s="30"/>
    </row>
    <row r="45" spans="7:19" x14ac:dyDescent="0.2">
      <c r="G45" s="32" t="s">
        <v>67</v>
      </c>
      <c r="H45" s="1"/>
      <c r="I45" s="18">
        <v>5</v>
      </c>
      <c r="J45" s="12"/>
    </row>
    <row r="46" spans="7:19" x14ac:dyDescent="0.2">
      <c r="G46" s="32" t="s">
        <v>65</v>
      </c>
      <c r="H46" s="1"/>
      <c r="I46" s="18">
        <v>3</v>
      </c>
      <c r="J46" s="12"/>
      <c r="L46" s="108" t="s">
        <v>84</v>
      </c>
      <c r="M46" s="109"/>
      <c r="N46" s="109"/>
      <c r="O46" s="98">
        <f>N20+N24+N25+N26+N27+N35+N36+N31+N40+N41+N42+N43</f>
        <v>95</v>
      </c>
    </row>
    <row r="47" spans="7:19" x14ac:dyDescent="0.2">
      <c r="G47" s="32" t="s">
        <v>62</v>
      </c>
      <c r="H47" s="1"/>
      <c r="I47" s="18">
        <v>0</v>
      </c>
      <c r="J47" s="12"/>
    </row>
    <row r="48" spans="7:19" x14ac:dyDescent="0.2">
      <c r="G48" s="27" t="s">
        <v>46</v>
      </c>
      <c r="H48" s="8">
        <v>1</v>
      </c>
      <c r="I48" s="9">
        <f>15*H48</f>
        <v>15</v>
      </c>
      <c r="J48" s="12"/>
    </row>
    <row r="49" spans="7:10" x14ac:dyDescent="0.2">
      <c r="G49" s="28"/>
      <c r="H49" s="29"/>
      <c r="I49" s="29"/>
      <c r="J49" s="30"/>
    </row>
    <row r="51" spans="7:10" x14ac:dyDescent="0.2">
      <c r="G51" s="22" t="s">
        <v>47</v>
      </c>
      <c r="H51" s="20"/>
      <c r="I51" s="23">
        <f>SUM(I11:I48)</f>
        <v>123</v>
      </c>
      <c r="J51" s="21"/>
    </row>
    <row r="52" spans="7:10" x14ac:dyDescent="0.2">
      <c r="I52" s="70">
        <f>SUM(I39:I48)</f>
        <v>59</v>
      </c>
    </row>
  </sheetData>
  <mergeCells count="15">
    <mergeCell ref="B3:R3"/>
    <mergeCell ref="B1:M1"/>
    <mergeCell ref="B18:D18"/>
    <mergeCell ref="L46:N46"/>
    <mergeCell ref="R42:R43"/>
    <mergeCell ref="Q42:Q43"/>
    <mergeCell ref="B2:R2"/>
    <mergeCell ref="B4:R4"/>
    <mergeCell ref="Q25:S25"/>
    <mergeCell ref="Q24:S24"/>
    <mergeCell ref="Q13:S13"/>
    <mergeCell ref="Q39:S39"/>
    <mergeCell ref="Q34:S34"/>
    <mergeCell ref="Q29:S29"/>
    <mergeCell ref="C10:E10"/>
  </mergeCells>
  <dataValidations count="2">
    <dataValidation type="whole" allowBlank="1" showInputMessage="1" showErrorMessage="1" sqref="N20" xr:uid="{0EC6D773-958D-4EAA-9497-FFD45F9463CC}">
      <formula1>0</formula1>
      <formula2>100</formula2>
    </dataValidation>
    <dataValidation type="decimal" allowBlank="1" showInputMessage="1" showErrorMessage="1" sqref="R27" xr:uid="{AB738D6B-A3A9-4BA9-8F86-5ED08D601C8F}">
      <formula1>1</formula1>
      <formula2>1.5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5951D026D1B4BAA6658FF9D6A9FAF" ma:contentTypeVersion="0" ma:contentTypeDescription="Create a new document." ma:contentTypeScope="" ma:versionID="41262590aba1fe0f8e9132391f3c86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089B0-C498-4046-AAED-4F8B7F6E1EDF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AAF114-D366-426A-812F-E902D13F5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F49AD8-CDEA-4EA9-8C22-2A320FFD3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стоимости разработк</vt:lpstr>
    </vt:vector>
  </TitlesOfParts>
  <Company>Guardant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Chukhlomin Mikhail</dc:creator>
  <cp:lastModifiedBy>Microsoft Office User</cp:lastModifiedBy>
  <dcterms:created xsi:type="dcterms:W3CDTF">2017-03-24T14:59:48Z</dcterms:created>
  <dcterms:modified xsi:type="dcterms:W3CDTF">2023-06-22T15:52:45Z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0x01010068D5951D026D1B4BAA6658FF9D6A9FAF</vt:lpwstr>
  </property>
</Properties>
</file>